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hart1" sheetId="1" r:id="rId1"/>
    <sheet name="Litter Details" sheetId="2" r:id="rId2"/>
  </sheets>
  <definedNames>
    <definedName name="_xlnm.Print_Area" localSheetId="1">'Litter Details'!$A$1:$AQ$38</definedName>
    <definedName name="TABLE" localSheetId="1">'Litter Details'!$E$5:$E$5</definedName>
    <definedName name="TABLE_2" localSheetId="1">'Litter Details'!$E$6:$E$6</definedName>
    <definedName name="TABLE_3" localSheetId="1">'Litter Details'!$E$7:$E$7</definedName>
    <definedName name="TABLE_4" localSheetId="1">'Litter Details'!$E$14:$E$14</definedName>
    <definedName name="TABLE_5" localSheetId="1">'Litter Details'!$E$15:$E$15</definedName>
    <definedName name="TABLE_6" localSheetId="1">'Litter Details'!$E$17:$E$17</definedName>
    <definedName name="TABLE_7" localSheetId="1">'Litter Details'!$E$16:$E$16</definedName>
  </definedNames>
  <calcPr fullCalcOnLoad="1"/>
</workbook>
</file>

<file path=xl/sharedStrings.xml><?xml version="1.0" encoding="utf-8"?>
<sst xmlns="http://schemas.openxmlformats.org/spreadsheetml/2006/main" count="120" uniqueCount="97">
  <si>
    <t>Turbo Retrievers</t>
  </si>
  <si>
    <t>Litter Tracking Report</t>
  </si>
  <si>
    <t>AKC Registration Number:</t>
  </si>
  <si>
    <t>Breeding Dates:</t>
  </si>
  <si>
    <t>Whelping Date:</t>
  </si>
  <si>
    <t>Puppies:</t>
  </si>
  <si>
    <t>Quantitiy of Males</t>
  </si>
  <si>
    <t>Quantitiy of Females</t>
  </si>
  <si>
    <t>Puppy Marker</t>
  </si>
  <si>
    <t>SEX</t>
  </si>
  <si>
    <t>F</t>
  </si>
  <si>
    <t>M</t>
  </si>
  <si>
    <t>Color</t>
  </si>
  <si>
    <t>Light Golden</t>
  </si>
  <si>
    <t>Yellow-F</t>
  </si>
  <si>
    <t>Black-F</t>
  </si>
  <si>
    <t>Pink-F</t>
  </si>
  <si>
    <t>Lavndr-M</t>
  </si>
  <si>
    <t>Pink-M</t>
  </si>
  <si>
    <t>Lavndr-F</t>
  </si>
  <si>
    <t>Yellow-M</t>
  </si>
  <si>
    <t>Black-M</t>
  </si>
  <si>
    <t>Old Puppy Marker</t>
  </si>
  <si>
    <t>Comments @ 3.5 Weeks</t>
  </si>
  <si>
    <t>Comments @ 6 Weeks</t>
  </si>
  <si>
    <t>Head</t>
  </si>
  <si>
    <t>Chest</t>
  </si>
  <si>
    <t>Legs</t>
  </si>
  <si>
    <t>Dew Claws Removed</t>
  </si>
  <si>
    <t>Teeth</t>
  </si>
  <si>
    <t>Stature</t>
  </si>
  <si>
    <t>Coat</t>
  </si>
  <si>
    <t>Observations/Destinguishing Characteristics</t>
  </si>
  <si>
    <t xml:space="preserve">Sire: </t>
  </si>
  <si>
    <t>Dam:</t>
  </si>
  <si>
    <t>Collar Color</t>
  </si>
  <si>
    <t>White Spot on Forehead</t>
  </si>
  <si>
    <t>Dominance Level</t>
  </si>
  <si>
    <t>Retrieving Capability</t>
  </si>
  <si>
    <t>Fright Response</t>
  </si>
  <si>
    <t>Puppy Owners</t>
  </si>
  <si>
    <t>Dark Golden</t>
  </si>
  <si>
    <t>Med Golden</t>
  </si>
  <si>
    <t>Hip clearance:</t>
  </si>
  <si>
    <t>Eye clearance:</t>
  </si>
  <si>
    <t>Heart clearance:</t>
  </si>
  <si>
    <t>Elbow clearance:</t>
  </si>
  <si>
    <t>Thyroid clearance:</t>
  </si>
  <si>
    <t>prcd-PRA status:</t>
  </si>
  <si>
    <t>Clear (Optigen By Parentage)</t>
  </si>
  <si>
    <t>PRA1 status:</t>
  </si>
  <si>
    <t>Ichthyosis status:</t>
  </si>
  <si>
    <t>Clear (Optigen)</t>
  </si>
  <si>
    <t>Light Blue-M</t>
  </si>
  <si>
    <t>Orange-F</t>
  </si>
  <si>
    <t>Navy Blue-M</t>
  </si>
  <si>
    <t>Green-F</t>
  </si>
  <si>
    <t>Black M</t>
  </si>
  <si>
    <t>Slight White Tip of Tail</t>
  </si>
  <si>
    <t>White Tip of Tail</t>
  </si>
  <si>
    <t>Topbrass Rugby's Redtail MH ***</t>
  </si>
  <si>
    <t>SR014006/01</t>
  </si>
  <si>
    <t>Heart Clearance:</t>
  </si>
  <si>
    <t>OFA GR-CA16950/89M/C-VPI</t>
  </si>
  <si>
    <t>OFA GR-83198F25M-PI</t>
  </si>
  <si>
    <t>CERF GR-27928/2009-89</t>
  </si>
  <si>
    <t>OFA GR-EL9556M25-PI</t>
  </si>
  <si>
    <t>OFA GR-100110F31F-VPI</t>
  </si>
  <si>
    <t>CERF GR-43242/2012--56</t>
  </si>
  <si>
    <t>OFA GR-CA17509/30F/C-VPI</t>
  </si>
  <si>
    <t>OFA GR-EL21649F31-VPI</t>
  </si>
  <si>
    <t>OFA Normal/GR-TH2168/55F-VPI</t>
  </si>
  <si>
    <t>Clear (Optigen 11-7380)</t>
  </si>
  <si>
    <t>Carrier (Optigen 11-7380)</t>
  </si>
  <si>
    <t>Puppy # (by order of Live birth)</t>
  </si>
  <si>
    <t>Notable Features/ Personality</t>
  </si>
  <si>
    <t>AKC Registration #</t>
  </si>
  <si>
    <t>SR72152701</t>
  </si>
  <si>
    <t>SR72152702</t>
  </si>
  <si>
    <t>SR72152703</t>
  </si>
  <si>
    <t>SR72152704</t>
  </si>
  <si>
    <t>SR72152705</t>
  </si>
  <si>
    <t>SR72152706</t>
  </si>
  <si>
    <t>SR72152707</t>
  </si>
  <si>
    <t>SR72152708</t>
  </si>
  <si>
    <t>Puppy Name</t>
  </si>
  <si>
    <t>Turbo Daisy Yellow</t>
  </si>
  <si>
    <t>Turbo Daisy Pink</t>
  </si>
  <si>
    <t>Turbo Daisy Orange</t>
  </si>
  <si>
    <t>Turbo Daisy Blue</t>
  </si>
  <si>
    <t>Turbo Daisy Navy</t>
  </si>
  <si>
    <t>Turbo Daisy Green</t>
  </si>
  <si>
    <t>Turbo Daisy Red</t>
  </si>
  <si>
    <t>Turbo Daisy Black</t>
  </si>
  <si>
    <t>Turbo Bloom'n Wildflower CD JH WC CCA</t>
  </si>
  <si>
    <t>SR45077507</t>
  </si>
  <si>
    <t>Red-M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</si>
</sst>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3.5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43" fontId="0" fillId="0" borderId="1" xfId="15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Daisy's First Litter (by Hawk)
Puppy Weight Tracking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855"/>
          <c:w val="0.9617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'Litter Details'!$S$31</c:f>
              <c:strCache>
                <c:ptCount val="1"/>
                <c:pt idx="0">
                  <c:v>Yellow-M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Details'!$X$30:$AI$30</c:f>
              <c:strCache>
                <c:ptCount val="12"/>
                <c:pt idx="0">
                  <c:v>41007</c:v>
                </c:pt>
                <c:pt idx="1">
                  <c:v>41008</c:v>
                </c:pt>
                <c:pt idx="2">
                  <c:v>41009</c:v>
                </c:pt>
                <c:pt idx="3">
                  <c:v>41010</c:v>
                </c:pt>
                <c:pt idx="4">
                  <c:v>41014</c:v>
                </c:pt>
                <c:pt idx="5">
                  <c:v>41018</c:v>
                </c:pt>
                <c:pt idx="6">
                  <c:v>41024</c:v>
                </c:pt>
                <c:pt idx="7">
                  <c:v>41028</c:v>
                </c:pt>
                <c:pt idx="8">
                  <c:v>41035</c:v>
                </c:pt>
                <c:pt idx="9">
                  <c:v>41042</c:v>
                </c:pt>
              </c:strCache>
            </c:strRef>
          </c:cat>
          <c:val>
            <c:numRef>
              <c:f>'Litter Details'!$X$31:$AI$31</c:f>
              <c:numCache>
                <c:ptCount val="12"/>
                <c:pt idx="0">
                  <c:v>0.95</c:v>
                </c:pt>
                <c:pt idx="1">
                  <c:v>1.02</c:v>
                </c:pt>
                <c:pt idx="2">
                  <c:v>1.1</c:v>
                </c:pt>
                <c:pt idx="3">
                  <c:v>1.19</c:v>
                </c:pt>
                <c:pt idx="4">
                  <c:v>1.546875</c:v>
                </c:pt>
                <c:pt idx="5">
                  <c:v>1.921875</c:v>
                </c:pt>
                <c:pt idx="6">
                  <c:v>2.5703125</c:v>
                </c:pt>
                <c:pt idx="7">
                  <c:v>2.984375</c:v>
                </c:pt>
                <c:pt idx="8">
                  <c:v>4.2890625</c:v>
                </c:pt>
                <c:pt idx="9">
                  <c:v>5.7421875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'Litter Details'!$S$32</c:f>
              <c:strCache>
                <c:ptCount val="1"/>
                <c:pt idx="0">
                  <c:v>Pink-F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Details'!$X$30:$AI$30</c:f>
              <c:strCache>
                <c:ptCount val="12"/>
                <c:pt idx="0">
                  <c:v>41007</c:v>
                </c:pt>
                <c:pt idx="1">
                  <c:v>41008</c:v>
                </c:pt>
                <c:pt idx="2">
                  <c:v>41009</c:v>
                </c:pt>
                <c:pt idx="3">
                  <c:v>41010</c:v>
                </c:pt>
                <c:pt idx="4">
                  <c:v>41014</c:v>
                </c:pt>
                <c:pt idx="5">
                  <c:v>41018</c:v>
                </c:pt>
                <c:pt idx="6">
                  <c:v>41024</c:v>
                </c:pt>
                <c:pt idx="7">
                  <c:v>41028</c:v>
                </c:pt>
                <c:pt idx="8">
                  <c:v>41035</c:v>
                </c:pt>
                <c:pt idx="9">
                  <c:v>41042</c:v>
                </c:pt>
              </c:strCache>
            </c:strRef>
          </c:cat>
          <c:val>
            <c:numRef>
              <c:f>'Litter Details'!$X$32:$AI$32</c:f>
              <c:numCache>
                <c:ptCount val="12"/>
                <c:pt idx="0">
                  <c:v>0.91</c:v>
                </c:pt>
                <c:pt idx="1">
                  <c:v>0.95</c:v>
                </c:pt>
                <c:pt idx="2">
                  <c:v>0.98</c:v>
                </c:pt>
                <c:pt idx="3">
                  <c:v>1.12</c:v>
                </c:pt>
                <c:pt idx="4">
                  <c:v>1.5234375</c:v>
                </c:pt>
                <c:pt idx="5">
                  <c:v>1.8046875</c:v>
                </c:pt>
                <c:pt idx="6">
                  <c:v>2.3046875</c:v>
                </c:pt>
                <c:pt idx="7">
                  <c:v>2.875</c:v>
                </c:pt>
                <c:pt idx="8">
                  <c:v>4.3203125</c:v>
                </c:pt>
                <c:pt idx="9">
                  <c:v>6.1015625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'Litter Details'!$S$33</c:f>
              <c:strCache>
                <c:ptCount val="1"/>
                <c:pt idx="0">
                  <c:v>Orange-F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Details'!$X$30:$AI$30</c:f>
              <c:strCache>
                <c:ptCount val="12"/>
                <c:pt idx="0">
                  <c:v>41007</c:v>
                </c:pt>
                <c:pt idx="1">
                  <c:v>41008</c:v>
                </c:pt>
                <c:pt idx="2">
                  <c:v>41009</c:v>
                </c:pt>
                <c:pt idx="3">
                  <c:v>41010</c:v>
                </c:pt>
                <c:pt idx="4">
                  <c:v>41014</c:v>
                </c:pt>
                <c:pt idx="5">
                  <c:v>41018</c:v>
                </c:pt>
                <c:pt idx="6">
                  <c:v>41024</c:v>
                </c:pt>
                <c:pt idx="7">
                  <c:v>41028</c:v>
                </c:pt>
                <c:pt idx="8">
                  <c:v>41035</c:v>
                </c:pt>
                <c:pt idx="9">
                  <c:v>41042</c:v>
                </c:pt>
              </c:strCache>
            </c:strRef>
          </c:cat>
          <c:val>
            <c:numRef>
              <c:f>'Litter Details'!$X$33:$AI$33</c:f>
              <c:numCache>
                <c:ptCount val="12"/>
                <c:pt idx="0">
                  <c:v>0.77</c:v>
                </c:pt>
                <c:pt idx="1">
                  <c:v>0.86</c:v>
                </c:pt>
                <c:pt idx="2">
                  <c:v>0.91</c:v>
                </c:pt>
                <c:pt idx="3">
                  <c:v>1.05</c:v>
                </c:pt>
                <c:pt idx="4">
                  <c:v>1.4453125</c:v>
                </c:pt>
                <c:pt idx="5">
                  <c:v>1.7578125</c:v>
                </c:pt>
                <c:pt idx="6">
                  <c:v>2.46875</c:v>
                </c:pt>
                <c:pt idx="7">
                  <c:v>2.8984375</c:v>
                </c:pt>
                <c:pt idx="8">
                  <c:v>4.4375</c:v>
                </c:pt>
                <c:pt idx="9">
                  <c:v>5.796875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'Litter Details'!$S$34</c:f>
              <c:strCache>
                <c:ptCount val="1"/>
                <c:pt idx="0">
                  <c:v>Light Blue-M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Details'!$X$30:$AI$30</c:f>
              <c:strCache>
                <c:ptCount val="12"/>
                <c:pt idx="0">
                  <c:v>41007</c:v>
                </c:pt>
                <c:pt idx="1">
                  <c:v>41008</c:v>
                </c:pt>
                <c:pt idx="2">
                  <c:v>41009</c:v>
                </c:pt>
                <c:pt idx="3">
                  <c:v>41010</c:v>
                </c:pt>
                <c:pt idx="4">
                  <c:v>41014</c:v>
                </c:pt>
                <c:pt idx="5">
                  <c:v>41018</c:v>
                </c:pt>
                <c:pt idx="6">
                  <c:v>41024</c:v>
                </c:pt>
                <c:pt idx="7">
                  <c:v>41028</c:v>
                </c:pt>
                <c:pt idx="8">
                  <c:v>41035</c:v>
                </c:pt>
                <c:pt idx="9">
                  <c:v>41042</c:v>
                </c:pt>
              </c:strCache>
            </c:strRef>
          </c:cat>
          <c:val>
            <c:numRef>
              <c:f>'Litter Details'!$X$34:$AI$34</c:f>
              <c:numCache>
                <c:ptCount val="12"/>
                <c:pt idx="0">
                  <c:v>0.8</c:v>
                </c:pt>
                <c:pt idx="1">
                  <c:v>0.84</c:v>
                </c:pt>
                <c:pt idx="2">
                  <c:v>0.91</c:v>
                </c:pt>
                <c:pt idx="3">
                  <c:v>1.04</c:v>
                </c:pt>
                <c:pt idx="4">
                  <c:v>1.4609375</c:v>
                </c:pt>
                <c:pt idx="5">
                  <c:v>1.7265625</c:v>
                </c:pt>
                <c:pt idx="6">
                  <c:v>2.3046875</c:v>
                </c:pt>
                <c:pt idx="7">
                  <c:v>2.796875</c:v>
                </c:pt>
                <c:pt idx="8">
                  <c:v>4.0625</c:v>
                </c:pt>
                <c:pt idx="9">
                  <c:v>5.4921875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'Litter Details'!$S$35</c:f>
              <c:strCache>
                <c:ptCount val="1"/>
                <c:pt idx="0">
                  <c:v>Navy Blue-M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Details'!$X$30:$AI$30</c:f>
              <c:strCache>
                <c:ptCount val="12"/>
                <c:pt idx="0">
                  <c:v>41007</c:v>
                </c:pt>
                <c:pt idx="1">
                  <c:v>41008</c:v>
                </c:pt>
                <c:pt idx="2">
                  <c:v>41009</c:v>
                </c:pt>
                <c:pt idx="3">
                  <c:v>41010</c:v>
                </c:pt>
                <c:pt idx="4">
                  <c:v>41014</c:v>
                </c:pt>
                <c:pt idx="5">
                  <c:v>41018</c:v>
                </c:pt>
                <c:pt idx="6">
                  <c:v>41024</c:v>
                </c:pt>
                <c:pt idx="7">
                  <c:v>41028</c:v>
                </c:pt>
                <c:pt idx="8">
                  <c:v>41035</c:v>
                </c:pt>
                <c:pt idx="9">
                  <c:v>41042</c:v>
                </c:pt>
              </c:strCache>
            </c:strRef>
          </c:cat>
          <c:val>
            <c:numRef>
              <c:f>'Litter Details'!$X$35:$AI$35</c:f>
              <c:numCache>
                <c:ptCount val="12"/>
                <c:pt idx="0">
                  <c:v>0.83</c:v>
                </c:pt>
                <c:pt idx="1">
                  <c:v>0.84</c:v>
                </c:pt>
                <c:pt idx="2">
                  <c:v>0.96</c:v>
                </c:pt>
                <c:pt idx="3">
                  <c:v>1.02</c:v>
                </c:pt>
                <c:pt idx="4">
                  <c:v>1.46875</c:v>
                </c:pt>
                <c:pt idx="5">
                  <c:v>1.8359375</c:v>
                </c:pt>
                <c:pt idx="6">
                  <c:v>2.53125</c:v>
                </c:pt>
                <c:pt idx="7">
                  <c:v>2.9609375</c:v>
                </c:pt>
                <c:pt idx="8">
                  <c:v>4.046875</c:v>
                </c:pt>
                <c:pt idx="9">
                  <c:v>5.7734375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'Litter Details'!$S$36</c:f>
              <c:strCache>
                <c:ptCount val="1"/>
                <c:pt idx="0">
                  <c:v>Green-F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Details'!$X$30:$AI$30</c:f>
              <c:strCache>
                <c:ptCount val="12"/>
                <c:pt idx="0">
                  <c:v>41007</c:v>
                </c:pt>
                <c:pt idx="1">
                  <c:v>41008</c:v>
                </c:pt>
                <c:pt idx="2">
                  <c:v>41009</c:v>
                </c:pt>
                <c:pt idx="3">
                  <c:v>41010</c:v>
                </c:pt>
                <c:pt idx="4">
                  <c:v>41014</c:v>
                </c:pt>
                <c:pt idx="5">
                  <c:v>41018</c:v>
                </c:pt>
                <c:pt idx="6">
                  <c:v>41024</c:v>
                </c:pt>
                <c:pt idx="7">
                  <c:v>41028</c:v>
                </c:pt>
                <c:pt idx="8">
                  <c:v>41035</c:v>
                </c:pt>
                <c:pt idx="9">
                  <c:v>41042</c:v>
                </c:pt>
              </c:strCache>
            </c:strRef>
          </c:cat>
          <c:val>
            <c:numRef>
              <c:f>'Litter Details'!$X$36:$AI$36</c:f>
              <c:numCache>
                <c:ptCount val="12"/>
                <c:pt idx="0">
                  <c:v>0.85</c:v>
                </c:pt>
                <c:pt idx="1">
                  <c:v>0.87</c:v>
                </c:pt>
                <c:pt idx="2">
                  <c:v>0.95</c:v>
                </c:pt>
                <c:pt idx="3">
                  <c:v>1.07</c:v>
                </c:pt>
                <c:pt idx="4">
                  <c:v>1.4921875</c:v>
                </c:pt>
                <c:pt idx="5">
                  <c:v>1.9921875</c:v>
                </c:pt>
                <c:pt idx="6">
                  <c:v>2.3984375</c:v>
                </c:pt>
                <c:pt idx="7">
                  <c:v>2.953125</c:v>
                </c:pt>
                <c:pt idx="8">
                  <c:v>4.1171875</c:v>
                </c:pt>
                <c:pt idx="9">
                  <c:v>5.4375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'Litter Details'!$S$37</c:f>
              <c:strCache>
                <c:ptCount val="1"/>
                <c:pt idx="0">
                  <c:v>Red-M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Details'!$X$30:$AI$30</c:f>
              <c:strCache>
                <c:ptCount val="12"/>
                <c:pt idx="0">
                  <c:v>41007</c:v>
                </c:pt>
                <c:pt idx="1">
                  <c:v>41008</c:v>
                </c:pt>
                <c:pt idx="2">
                  <c:v>41009</c:v>
                </c:pt>
                <c:pt idx="3">
                  <c:v>41010</c:v>
                </c:pt>
                <c:pt idx="4">
                  <c:v>41014</c:v>
                </c:pt>
                <c:pt idx="5">
                  <c:v>41018</c:v>
                </c:pt>
                <c:pt idx="6">
                  <c:v>41024</c:v>
                </c:pt>
                <c:pt idx="7">
                  <c:v>41028</c:v>
                </c:pt>
                <c:pt idx="8">
                  <c:v>41035</c:v>
                </c:pt>
                <c:pt idx="9">
                  <c:v>41042</c:v>
                </c:pt>
              </c:strCache>
            </c:strRef>
          </c:cat>
          <c:val>
            <c:numRef>
              <c:f>'Litter Details'!$X$37:$AI$37</c:f>
              <c:numCache>
                <c:ptCount val="12"/>
                <c:pt idx="0">
                  <c:v>0.83</c:v>
                </c:pt>
                <c:pt idx="1">
                  <c:v>0.91</c:v>
                </c:pt>
                <c:pt idx="2">
                  <c:v>0.91</c:v>
                </c:pt>
                <c:pt idx="3">
                  <c:v>1.08</c:v>
                </c:pt>
                <c:pt idx="4">
                  <c:v>1.515625</c:v>
                </c:pt>
                <c:pt idx="5">
                  <c:v>1.8359375</c:v>
                </c:pt>
                <c:pt idx="6">
                  <c:v>2.296875</c:v>
                </c:pt>
                <c:pt idx="7">
                  <c:v>2.578125</c:v>
                </c:pt>
                <c:pt idx="8">
                  <c:v>3.9296875</c:v>
                </c:pt>
                <c:pt idx="9">
                  <c:v>5.4609375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'Litter Details'!$S$38</c:f>
              <c:strCache>
                <c:ptCount val="1"/>
                <c:pt idx="0">
                  <c:v>Black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Details'!$X$30:$AI$30</c:f>
              <c:strCache>
                <c:ptCount val="12"/>
                <c:pt idx="0">
                  <c:v>41007</c:v>
                </c:pt>
                <c:pt idx="1">
                  <c:v>41008</c:v>
                </c:pt>
                <c:pt idx="2">
                  <c:v>41009</c:v>
                </c:pt>
                <c:pt idx="3">
                  <c:v>41010</c:v>
                </c:pt>
                <c:pt idx="4">
                  <c:v>41014</c:v>
                </c:pt>
                <c:pt idx="5">
                  <c:v>41018</c:v>
                </c:pt>
                <c:pt idx="6">
                  <c:v>41024</c:v>
                </c:pt>
                <c:pt idx="7">
                  <c:v>41028</c:v>
                </c:pt>
                <c:pt idx="8">
                  <c:v>41035</c:v>
                </c:pt>
                <c:pt idx="9">
                  <c:v>41042</c:v>
                </c:pt>
              </c:strCache>
            </c:strRef>
          </c:cat>
          <c:val>
            <c:numRef>
              <c:f>'Litter Details'!$X$38:$AI$38</c:f>
              <c:numCache>
                <c:ptCount val="12"/>
                <c:pt idx="0">
                  <c:v>0.85</c:v>
                </c:pt>
                <c:pt idx="1">
                  <c:v>0.95</c:v>
                </c:pt>
                <c:pt idx="2">
                  <c:v>1.02</c:v>
                </c:pt>
                <c:pt idx="3">
                  <c:v>1.13</c:v>
                </c:pt>
                <c:pt idx="4">
                  <c:v>1.5234375</c:v>
                </c:pt>
                <c:pt idx="5">
                  <c:v>1.984375</c:v>
                </c:pt>
                <c:pt idx="6">
                  <c:v>2.5625</c:v>
                </c:pt>
                <c:pt idx="7">
                  <c:v>3.1171875</c:v>
                </c:pt>
                <c:pt idx="8">
                  <c:v>4.453125</c:v>
                </c:pt>
                <c:pt idx="9">
                  <c:v>6.125</c:v>
                </c:pt>
              </c:numCache>
            </c:numRef>
          </c:val>
          <c:smooth val="0"/>
        </c:ser>
        <c:marker val="1"/>
        <c:axId val="58914908"/>
        <c:axId val="60472125"/>
      </c:lineChart>
      <c:dateAx>
        <c:axId val="58914908"/>
        <c:scaling>
          <c:orientation val="minMax"/>
          <c:max val="410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60472125"/>
        <c:crosses val="autoZero"/>
        <c:auto val="0"/>
        <c:noMultiLvlLbl val="0"/>
      </c:dateAx>
      <c:valAx>
        <c:axId val="60472125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4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5"/>
          <c:y val="0.12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4"/>
  <sheetViews>
    <sheetView view="pageBreakPreview" zoomScale="60" workbookViewId="0" topLeftCell="U1">
      <selection activeCell="AI30" sqref="AI30:AL38"/>
    </sheetView>
  </sheetViews>
  <sheetFormatPr defaultColWidth="9.140625" defaultRowHeight="12.75"/>
  <cols>
    <col min="1" max="1" width="10.140625" style="0" customWidth="1"/>
    <col min="2" max="2" width="4.57421875" style="0" customWidth="1"/>
    <col min="3" max="3" width="24.57421875" style="0" customWidth="1"/>
    <col min="4" max="4" width="19.8515625" style="0" customWidth="1"/>
    <col min="5" max="5" width="27.7109375" style="0" customWidth="1"/>
    <col min="6" max="6" width="26.421875" style="0" customWidth="1"/>
    <col min="7" max="7" width="11.00390625" style="0" customWidth="1"/>
    <col min="8" max="8" width="7.00390625" style="0" customWidth="1"/>
    <col min="9" max="9" width="7.140625" style="0" customWidth="1"/>
    <col min="10" max="10" width="6.140625" style="0" customWidth="1"/>
    <col min="11" max="11" width="6.00390625" style="0" customWidth="1"/>
    <col min="12" max="12" width="6.7109375" style="0" customWidth="1"/>
    <col min="13" max="13" width="12.28125" style="0" customWidth="1"/>
    <col min="14" max="14" width="23.8515625" style="0" customWidth="1"/>
    <col min="15" max="15" width="23.28125" style="0" customWidth="1"/>
    <col min="16" max="16" width="8.8515625" style="0" customWidth="1"/>
    <col min="17" max="17" width="13.57421875" style="0" customWidth="1"/>
    <col min="18" max="18" width="24.28125" style="0" customWidth="1"/>
    <col min="19" max="19" width="22.57421875" style="0" customWidth="1"/>
    <col min="20" max="20" width="20.8515625" style="0" customWidth="1"/>
    <col min="21" max="21" width="12.28125" style="0" customWidth="1"/>
    <col min="22" max="22" width="5.7109375" style="0" customWidth="1"/>
    <col min="23" max="26" width="6.00390625" style="0" customWidth="1"/>
    <col min="27" max="27" width="5.8515625" style="0" customWidth="1"/>
    <col min="28" max="29" width="6.28125" style="0" customWidth="1"/>
    <col min="30" max="32" width="6.7109375" style="0" customWidth="1"/>
    <col min="33" max="33" width="6.57421875" style="0" customWidth="1"/>
    <col min="34" max="34" width="5.8515625" style="0" customWidth="1"/>
    <col min="35" max="35" width="5.57421875" style="0" customWidth="1"/>
    <col min="36" max="36" width="5.8515625" style="0" customWidth="1"/>
    <col min="37" max="37" width="5.57421875" style="0" customWidth="1"/>
    <col min="38" max="40" width="5.8515625" style="0" customWidth="1"/>
    <col min="41" max="41" width="4.00390625" style="0" customWidth="1"/>
    <col min="42" max="42" width="4.421875" style="0" customWidth="1"/>
    <col min="43" max="45" width="3.57421875" style="0" customWidth="1"/>
    <col min="46" max="66" width="4.57421875" style="0" customWidth="1"/>
    <col min="67" max="75" width="3.57421875" style="0" customWidth="1"/>
    <col min="76" max="95" width="4.57421875" style="0" customWidth="1"/>
  </cols>
  <sheetData>
    <row r="1" spans="1:2" ht="20.25">
      <c r="A1" s="1" t="s">
        <v>0</v>
      </c>
      <c r="B1" s="1"/>
    </row>
    <row r="2" spans="1:2" ht="20.25">
      <c r="A2" s="1" t="s">
        <v>1</v>
      </c>
      <c r="B2" s="1"/>
    </row>
    <row r="4" spans="1:3" ht="17.25">
      <c r="A4" s="2" t="s">
        <v>33</v>
      </c>
      <c r="B4" s="2"/>
      <c r="C4" s="16" t="s">
        <v>60</v>
      </c>
    </row>
    <row r="5" spans="3:5" ht="12.75">
      <c r="C5" t="s">
        <v>2</v>
      </c>
      <c r="E5" s="13" t="s">
        <v>61</v>
      </c>
    </row>
    <row r="6" spans="3:5" ht="12.75">
      <c r="C6" s="14" t="s">
        <v>43</v>
      </c>
      <c r="D6" s="14"/>
      <c r="E6" s="13" t="s">
        <v>64</v>
      </c>
    </row>
    <row r="7" spans="3:5" ht="12.75">
      <c r="C7" s="14" t="s">
        <v>44</v>
      </c>
      <c r="D7" s="14"/>
      <c r="E7" s="13" t="s">
        <v>65</v>
      </c>
    </row>
    <row r="8" spans="3:5" ht="12.75">
      <c r="C8" s="14" t="s">
        <v>62</v>
      </c>
      <c r="D8" s="14"/>
      <c r="E8" s="13" t="s">
        <v>63</v>
      </c>
    </row>
    <row r="9" spans="3:5" ht="12.75">
      <c r="C9" s="14" t="s">
        <v>46</v>
      </c>
      <c r="D9" s="14"/>
      <c r="E9" s="13" t="s">
        <v>66</v>
      </c>
    </row>
    <row r="10" spans="3:5" ht="12.75">
      <c r="C10" s="14" t="s">
        <v>48</v>
      </c>
      <c r="D10" s="14"/>
      <c r="E10" s="15" t="s">
        <v>52</v>
      </c>
    </row>
    <row r="11" spans="3:5" ht="12.75">
      <c r="C11" s="14" t="s">
        <v>51</v>
      </c>
      <c r="E11" s="15" t="s">
        <v>52</v>
      </c>
    </row>
    <row r="13" spans="1:8" ht="15.75" customHeight="1">
      <c r="A13" s="2" t="s">
        <v>34</v>
      </c>
      <c r="B13" s="2"/>
      <c r="C13" s="19" t="s">
        <v>94</v>
      </c>
      <c r="D13" s="20"/>
      <c r="E13" s="20"/>
      <c r="F13" s="20"/>
      <c r="G13" s="20"/>
      <c r="H13" s="20"/>
    </row>
    <row r="14" spans="3:6" ht="12.75">
      <c r="C14" t="s">
        <v>2</v>
      </c>
      <c r="E14" s="13" t="s">
        <v>95</v>
      </c>
      <c r="F14" t="s">
        <v>40</v>
      </c>
    </row>
    <row r="15" spans="3:5" ht="12.75">
      <c r="C15" s="14" t="s">
        <v>43</v>
      </c>
      <c r="D15" s="14"/>
      <c r="E15" s="15" t="s">
        <v>67</v>
      </c>
    </row>
    <row r="16" spans="3:5" ht="12.75">
      <c r="C16" s="14" t="s">
        <v>44</v>
      </c>
      <c r="D16" s="14"/>
      <c r="E16" s="15" t="s">
        <v>68</v>
      </c>
    </row>
    <row r="17" spans="3:5" ht="12.75" customHeight="1">
      <c r="C17" s="14" t="s">
        <v>45</v>
      </c>
      <c r="D17" s="14"/>
      <c r="E17" s="15" t="s">
        <v>69</v>
      </c>
    </row>
    <row r="18" spans="3:5" ht="12.75">
      <c r="C18" s="14" t="s">
        <v>46</v>
      </c>
      <c r="D18" s="14"/>
      <c r="E18" s="15" t="s">
        <v>70</v>
      </c>
    </row>
    <row r="19" spans="3:5" ht="12.75" customHeight="1">
      <c r="C19" s="14" t="s">
        <v>47</v>
      </c>
      <c r="D19" s="14"/>
      <c r="E19" s="15" t="s">
        <v>71</v>
      </c>
    </row>
    <row r="20" spans="3:5" ht="12.75" customHeight="1">
      <c r="C20" s="14" t="s">
        <v>48</v>
      </c>
      <c r="D20" s="14"/>
      <c r="E20" s="15" t="s">
        <v>49</v>
      </c>
    </row>
    <row r="21" spans="3:5" ht="12.75">
      <c r="C21" s="14" t="s">
        <v>50</v>
      </c>
      <c r="D21" s="14"/>
      <c r="E21" s="15" t="s">
        <v>72</v>
      </c>
    </row>
    <row r="22" spans="3:5" ht="12.75">
      <c r="C22" s="14" t="s">
        <v>51</v>
      </c>
      <c r="D22" s="14"/>
      <c r="E22" s="15" t="s">
        <v>73</v>
      </c>
    </row>
    <row r="23" spans="1:4" ht="12.75">
      <c r="A23" t="s">
        <v>3</v>
      </c>
      <c r="D23" s="10">
        <v>40947</v>
      </c>
    </row>
    <row r="24" spans="1:14" ht="12.75">
      <c r="A24" t="s">
        <v>4</v>
      </c>
      <c r="D24" s="3">
        <v>41007</v>
      </c>
      <c r="E24" s="3"/>
      <c r="F24" s="10"/>
      <c r="G24" s="11"/>
      <c r="H24" s="10"/>
      <c r="I24" s="10"/>
      <c r="J24" s="3"/>
      <c r="K24" s="10"/>
      <c r="L24" s="3"/>
      <c r="M24" s="3"/>
      <c r="N24" s="3"/>
    </row>
    <row r="25" spans="1:4" ht="12.75">
      <c r="A25" t="s">
        <v>5</v>
      </c>
      <c r="C25" t="s">
        <v>6</v>
      </c>
      <c r="D25">
        <v>5</v>
      </c>
    </row>
    <row r="26" spans="3:4" ht="12.75">
      <c r="C26" t="s">
        <v>7</v>
      </c>
      <c r="D26">
        <v>3</v>
      </c>
    </row>
    <row r="27" spans="1:4" ht="12.75">
      <c r="A27" t="s">
        <v>28</v>
      </c>
      <c r="D27" s="10">
        <v>41010</v>
      </c>
    </row>
    <row r="29" spans="1:163" ht="12.75">
      <c r="A29" s="4"/>
      <c r="B29" s="4"/>
      <c r="C29" s="4"/>
      <c r="D29" s="4"/>
      <c r="E29" s="4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</row>
    <row r="30" spans="1:172" ht="36.75" customHeight="1">
      <c r="A30" s="6" t="s">
        <v>74</v>
      </c>
      <c r="B30" s="6" t="s">
        <v>9</v>
      </c>
      <c r="C30" s="6" t="s">
        <v>76</v>
      </c>
      <c r="D30" s="6" t="s">
        <v>85</v>
      </c>
      <c r="E30" s="6" t="s">
        <v>32</v>
      </c>
      <c r="F30" s="6" t="s">
        <v>35</v>
      </c>
      <c r="G30" s="6" t="s">
        <v>23</v>
      </c>
      <c r="H30" s="6" t="s">
        <v>24</v>
      </c>
      <c r="I30" s="6" t="s">
        <v>75</v>
      </c>
      <c r="J30" s="6" t="s">
        <v>25</v>
      </c>
      <c r="K30" s="6" t="s">
        <v>26</v>
      </c>
      <c r="L30" s="6" t="s">
        <v>27</v>
      </c>
      <c r="M30" s="6" t="s">
        <v>29</v>
      </c>
      <c r="N30" s="6" t="s">
        <v>30</v>
      </c>
      <c r="O30" s="6" t="s">
        <v>12</v>
      </c>
      <c r="P30" s="6" t="s">
        <v>31</v>
      </c>
      <c r="Q30" s="6" t="s">
        <v>9</v>
      </c>
      <c r="R30" s="6" t="s">
        <v>22</v>
      </c>
      <c r="S30" s="6" t="s">
        <v>8</v>
      </c>
      <c r="T30" s="6" t="s">
        <v>37</v>
      </c>
      <c r="U30" s="6" t="s">
        <v>38</v>
      </c>
      <c r="V30" s="6" t="s">
        <v>39</v>
      </c>
      <c r="W30" s="6" t="s">
        <v>8</v>
      </c>
      <c r="X30" s="7">
        <v>41007</v>
      </c>
      <c r="Y30" s="7">
        <v>41008</v>
      </c>
      <c r="Z30" s="7">
        <v>41009</v>
      </c>
      <c r="AA30" s="7">
        <v>41010</v>
      </c>
      <c r="AB30" s="7">
        <v>41014</v>
      </c>
      <c r="AC30" s="7">
        <v>41018</v>
      </c>
      <c r="AD30" s="7">
        <v>41024</v>
      </c>
      <c r="AE30" s="7">
        <v>41028</v>
      </c>
      <c r="AF30" s="7">
        <v>41035</v>
      </c>
      <c r="AG30" s="7">
        <v>41042</v>
      </c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</row>
    <row r="31" spans="1:172" ht="19.5" customHeight="1">
      <c r="A31" s="8">
        <v>1</v>
      </c>
      <c r="B31" s="8" t="s">
        <v>11</v>
      </c>
      <c r="C31" s="8" t="s">
        <v>77</v>
      </c>
      <c r="D31" s="17" t="s">
        <v>86</v>
      </c>
      <c r="E31" s="8" t="s">
        <v>42</v>
      </c>
      <c r="F31" s="8" t="s">
        <v>20</v>
      </c>
      <c r="G31" s="6"/>
      <c r="H31" s="6"/>
      <c r="I31" s="6"/>
      <c r="J31" s="6"/>
      <c r="K31" s="6"/>
      <c r="L31" s="6"/>
      <c r="M31" s="6"/>
      <c r="N31" s="6"/>
      <c r="O31" s="8" t="str">
        <f>F31</f>
        <v>Yellow-M</v>
      </c>
      <c r="P31" s="6"/>
      <c r="Q31" s="8" t="str">
        <f>B31</f>
        <v>M</v>
      </c>
      <c r="R31" s="8" t="s">
        <v>14</v>
      </c>
      <c r="S31" s="8" t="str">
        <f>O31</f>
        <v>Yellow-M</v>
      </c>
      <c r="T31" s="8"/>
      <c r="U31" s="8"/>
      <c r="V31" s="8"/>
      <c r="W31" s="8" t="str">
        <f>S31</f>
        <v>Yellow-M</v>
      </c>
      <c r="X31" s="9">
        <v>0.95</v>
      </c>
      <c r="Y31" s="9">
        <v>1.02</v>
      </c>
      <c r="Z31" s="9">
        <v>1.1</v>
      </c>
      <c r="AA31" s="9">
        <v>1.19</v>
      </c>
      <c r="AB31" s="9">
        <f>24.75/16</f>
        <v>1.546875</v>
      </c>
      <c r="AC31" s="9">
        <f>30.75/16</f>
        <v>1.921875</v>
      </c>
      <c r="AD31" s="18">
        <f>41.125/16</f>
        <v>2.5703125</v>
      </c>
      <c r="AE31" s="18">
        <f>47.75/16</f>
        <v>2.984375</v>
      </c>
      <c r="AF31" s="18">
        <f>68.625/16</f>
        <v>4.2890625</v>
      </c>
      <c r="AG31" s="18">
        <f>91.875/16</f>
        <v>5.7421875</v>
      </c>
      <c r="AH31" s="9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</row>
    <row r="32" spans="1:172" ht="19.5" customHeight="1">
      <c r="A32" s="8">
        <v>2</v>
      </c>
      <c r="B32" s="8" t="s">
        <v>10</v>
      </c>
      <c r="C32" s="17" t="s">
        <v>78</v>
      </c>
      <c r="D32" s="17" t="s">
        <v>87</v>
      </c>
      <c r="E32" s="8" t="s">
        <v>13</v>
      </c>
      <c r="F32" s="8" t="s">
        <v>16</v>
      </c>
      <c r="G32" s="6"/>
      <c r="H32" s="6"/>
      <c r="I32" s="6"/>
      <c r="J32" s="6"/>
      <c r="K32" s="6"/>
      <c r="L32" s="6"/>
      <c r="M32" s="6"/>
      <c r="N32" s="6"/>
      <c r="O32" s="8" t="str">
        <f aca="true" t="shared" si="0" ref="O32:O38">F32</f>
        <v>Pink-F</v>
      </c>
      <c r="P32" s="6"/>
      <c r="Q32" s="8" t="str">
        <f aca="true" t="shared" si="1" ref="Q32:Q38">B32</f>
        <v>F</v>
      </c>
      <c r="R32" s="8" t="s">
        <v>15</v>
      </c>
      <c r="S32" s="8" t="str">
        <f aca="true" t="shared" si="2" ref="S32:S38">O32</f>
        <v>Pink-F</v>
      </c>
      <c r="T32" s="8"/>
      <c r="U32" s="8"/>
      <c r="V32" s="8"/>
      <c r="W32" s="8" t="str">
        <f aca="true" t="shared" si="3" ref="W32:W38">S32</f>
        <v>Pink-F</v>
      </c>
      <c r="X32" s="9">
        <v>0.91</v>
      </c>
      <c r="Y32" s="9">
        <v>0.95</v>
      </c>
      <c r="Z32" s="9">
        <v>0.98</v>
      </c>
      <c r="AA32" s="9">
        <v>1.12</v>
      </c>
      <c r="AB32" s="9">
        <f>24.375/16</f>
        <v>1.5234375</v>
      </c>
      <c r="AC32" s="9">
        <f>28.875/16</f>
        <v>1.8046875</v>
      </c>
      <c r="AD32" s="18">
        <f>36.875/16</f>
        <v>2.3046875</v>
      </c>
      <c r="AE32" s="18">
        <f>46/16</f>
        <v>2.875</v>
      </c>
      <c r="AF32" s="18">
        <f>69.125/16</f>
        <v>4.3203125</v>
      </c>
      <c r="AG32" s="18">
        <f>97.625/16</f>
        <v>6.1015625</v>
      </c>
      <c r="AH32" s="9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</row>
    <row r="33" spans="1:172" ht="19.5" customHeight="1">
      <c r="A33" s="8">
        <v>3</v>
      </c>
      <c r="B33" s="8" t="s">
        <v>10</v>
      </c>
      <c r="C33" s="17" t="s">
        <v>79</v>
      </c>
      <c r="D33" s="17" t="s">
        <v>88</v>
      </c>
      <c r="E33" s="8" t="s">
        <v>13</v>
      </c>
      <c r="F33" s="8" t="s">
        <v>54</v>
      </c>
      <c r="G33" s="6"/>
      <c r="H33" s="6"/>
      <c r="I33" s="6"/>
      <c r="J33" s="6"/>
      <c r="K33" s="6"/>
      <c r="L33" s="6"/>
      <c r="M33" s="6"/>
      <c r="N33" s="6"/>
      <c r="O33" s="8" t="str">
        <f t="shared" si="0"/>
        <v>Orange-F</v>
      </c>
      <c r="P33" s="6" t="s">
        <v>36</v>
      </c>
      <c r="Q33" s="8" t="str">
        <f t="shared" si="1"/>
        <v>F</v>
      </c>
      <c r="R33" s="8" t="s">
        <v>16</v>
      </c>
      <c r="S33" s="8" t="str">
        <f t="shared" si="2"/>
        <v>Orange-F</v>
      </c>
      <c r="T33" s="8"/>
      <c r="U33" s="8"/>
      <c r="V33" s="8"/>
      <c r="W33" s="8" t="str">
        <f t="shared" si="3"/>
        <v>Orange-F</v>
      </c>
      <c r="X33" s="9">
        <v>0.77</v>
      </c>
      <c r="Y33" s="9">
        <v>0.86</v>
      </c>
      <c r="Z33" s="9">
        <v>0.91</v>
      </c>
      <c r="AA33" s="9">
        <v>1.05</v>
      </c>
      <c r="AB33" s="9">
        <f>23.125/16</f>
        <v>1.4453125</v>
      </c>
      <c r="AC33" s="9">
        <f>28.125/16</f>
        <v>1.7578125</v>
      </c>
      <c r="AD33" s="18">
        <f>39.5/16</f>
        <v>2.46875</v>
      </c>
      <c r="AE33" s="18">
        <f>46.375/16</f>
        <v>2.8984375</v>
      </c>
      <c r="AF33" s="18">
        <f>71/16</f>
        <v>4.4375</v>
      </c>
      <c r="AG33" s="18">
        <f>92.75/16</f>
        <v>5.796875</v>
      </c>
      <c r="AH33" s="9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</row>
    <row r="34" spans="1:172" ht="19.5" customHeight="1">
      <c r="A34" s="8">
        <v>4</v>
      </c>
      <c r="B34" s="8" t="s">
        <v>11</v>
      </c>
      <c r="C34" s="17" t="s">
        <v>80</v>
      </c>
      <c r="D34" s="17" t="s">
        <v>89</v>
      </c>
      <c r="E34" s="8" t="s">
        <v>13</v>
      </c>
      <c r="F34" s="8" t="s">
        <v>53</v>
      </c>
      <c r="G34" s="6"/>
      <c r="H34" s="6"/>
      <c r="I34" s="6"/>
      <c r="J34" s="6"/>
      <c r="K34" s="6"/>
      <c r="L34" s="6"/>
      <c r="M34" s="6"/>
      <c r="N34" s="6"/>
      <c r="O34" s="8" t="str">
        <f t="shared" si="0"/>
        <v>Light Blue-M</v>
      </c>
      <c r="P34" s="6" t="s">
        <v>59</v>
      </c>
      <c r="Q34" s="8" t="str">
        <f t="shared" si="1"/>
        <v>M</v>
      </c>
      <c r="R34" s="8" t="s">
        <v>17</v>
      </c>
      <c r="S34" s="8" t="str">
        <f t="shared" si="2"/>
        <v>Light Blue-M</v>
      </c>
      <c r="T34" s="8"/>
      <c r="U34" s="8"/>
      <c r="V34" s="8"/>
      <c r="W34" s="8" t="str">
        <f t="shared" si="3"/>
        <v>Light Blue-M</v>
      </c>
      <c r="X34" s="9">
        <v>0.8</v>
      </c>
      <c r="Y34" s="9">
        <v>0.84</v>
      </c>
      <c r="Z34" s="9">
        <v>0.91</v>
      </c>
      <c r="AA34" s="9">
        <v>1.04</v>
      </c>
      <c r="AB34" s="9">
        <f>23.375/16</f>
        <v>1.4609375</v>
      </c>
      <c r="AC34" s="9">
        <f>27.625/16</f>
        <v>1.7265625</v>
      </c>
      <c r="AD34" s="18">
        <f>36.875/16</f>
        <v>2.3046875</v>
      </c>
      <c r="AE34" s="18">
        <f>44.75/16</f>
        <v>2.796875</v>
      </c>
      <c r="AF34" s="18">
        <f>65/16</f>
        <v>4.0625</v>
      </c>
      <c r="AG34" s="18">
        <f>87.875/16</f>
        <v>5.4921875</v>
      </c>
      <c r="AH34" s="9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</row>
    <row r="35" spans="1:172" ht="19.5" customHeight="1">
      <c r="A35" s="8">
        <v>5</v>
      </c>
      <c r="B35" s="8" t="s">
        <v>11</v>
      </c>
      <c r="C35" s="17" t="s">
        <v>81</v>
      </c>
      <c r="D35" s="17" t="s">
        <v>90</v>
      </c>
      <c r="E35" s="8" t="s">
        <v>41</v>
      </c>
      <c r="F35" s="6" t="s">
        <v>55</v>
      </c>
      <c r="G35" s="6"/>
      <c r="H35" s="6"/>
      <c r="I35" s="6"/>
      <c r="J35" s="6"/>
      <c r="K35" s="6"/>
      <c r="L35" s="6"/>
      <c r="M35" s="6"/>
      <c r="N35" s="6"/>
      <c r="O35" s="8" t="str">
        <f t="shared" si="0"/>
        <v>Navy Blue-M</v>
      </c>
      <c r="P35" s="6"/>
      <c r="Q35" s="8" t="str">
        <f t="shared" si="1"/>
        <v>M</v>
      </c>
      <c r="R35" s="8" t="s">
        <v>18</v>
      </c>
      <c r="S35" s="8" t="str">
        <f t="shared" si="2"/>
        <v>Navy Blue-M</v>
      </c>
      <c r="T35" s="6"/>
      <c r="U35" s="6"/>
      <c r="V35" s="6"/>
      <c r="W35" s="8" t="str">
        <f t="shared" si="3"/>
        <v>Navy Blue-M</v>
      </c>
      <c r="X35" s="9">
        <v>0.83</v>
      </c>
      <c r="Y35" s="9">
        <v>0.84</v>
      </c>
      <c r="Z35" s="9">
        <v>0.96</v>
      </c>
      <c r="AA35" s="9">
        <v>1.02</v>
      </c>
      <c r="AB35" s="9">
        <f>23.5/16</f>
        <v>1.46875</v>
      </c>
      <c r="AC35" s="9">
        <f>29.375/16</f>
        <v>1.8359375</v>
      </c>
      <c r="AD35" s="18">
        <f>40.5/16</f>
        <v>2.53125</v>
      </c>
      <c r="AE35" s="18">
        <f>47.375/16</f>
        <v>2.9609375</v>
      </c>
      <c r="AF35" s="18">
        <f>64.75/16</f>
        <v>4.046875</v>
      </c>
      <c r="AG35" s="18">
        <f>92.375/16</f>
        <v>5.7734375</v>
      </c>
      <c r="AH35" s="9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</row>
    <row r="36" spans="1:172" ht="19.5" customHeight="1">
      <c r="A36" s="8">
        <v>6</v>
      </c>
      <c r="B36" s="8" t="s">
        <v>10</v>
      </c>
      <c r="C36" s="17" t="s">
        <v>82</v>
      </c>
      <c r="D36" s="17" t="s">
        <v>91</v>
      </c>
      <c r="E36" s="8" t="s">
        <v>13</v>
      </c>
      <c r="F36" s="6" t="s">
        <v>56</v>
      </c>
      <c r="G36" s="6"/>
      <c r="H36" s="6"/>
      <c r="I36" s="6"/>
      <c r="J36" s="6"/>
      <c r="K36" s="6"/>
      <c r="L36" s="6"/>
      <c r="M36" s="6"/>
      <c r="N36" s="6"/>
      <c r="O36" s="8" t="str">
        <f t="shared" si="0"/>
        <v>Green-F</v>
      </c>
      <c r="P36" s="6" t="s">
        <v>58</v>
      </c>
      <c r="Q36" s="8" t="str">
        <f t="shared" si="1"/>
        <v>F</v>
      </c>
      <c r="R36" s="8" t="s">
        <v>19</v>
      </c>
      <c r="S36" s="8" t="str">
        <f t="shared" si="2"/>
        <v>Green-F</v>
      </c>
      <c r="T36" s="6"/>
      <c r="U36" s="6"/>
      <c r="V36" s="6"/>
      <c r="W36" s="8" t="str">
        <f t="shared" si="3"/>
        <v>Green-F</v>
      </c>
      <c r="X36" s="9">
        <v>0.85</v>
      </c>
      <c r="Y36" s="9">
        <v>0.87</v>
      </c>
      <c r="Z36" s="9">
        <v>0.95</v>
      </c>
      <c r="AA36" s="9">
        <v>1.07</v>
      </c>
      <c r="AB36" s="9">
        <f>23.875/16</f>
        <v>1.4921875</v>
      </c>
      <c r="AC36" s="9">
        <f>31.875/16</f>
        <v>1.9921875</v>
      </c>
      <c r="AD36" s="18">
        <f>38.375/16</f>
        <v>2.3984375</v>
      </c>
      <c r="AE36" s="18">
        <f>47.25/16</f>
        <v>2.953125</v>
      </c>
      <c r="AF36" s="18">
        <f>65.875/16</f>
        <v>4.1171875</v>
      </c>
      <c r="AG36" s="18">
        <f>87/16</f>
        <v>5.4375</v>
      </c>
      <c r="AH36" s="9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</row>
    <row r="37" spans="1:172" ht="19.5" customHeight="1">
      <c r="A37" s="8">
        <v>7</v>
      </c>
      <c r="B37" s="8" t="s">
        <v>11</v>
      </c>
      <c r="C37" s="17" t="s">
        <v>83</v>
      </c>
      <c r="D37" s="17" t="s">
        <v>92</v>
      </c>
      <c r="E37" s="8" t="s">
        <v>42</v>
      </c>
      <c r="F37" s="17" t="s">
        <v>96</v>
      </c>
      <c r="G37" s="6"/>
      <c r="H37" s="6"/>
      <c r="I37" s="6"/>
      <c r="J37" s="6"/>
      <c r="K37" s="6"/>
      <c r="L37" s="6"/>
      <c r="M37" s="6"/>
      <c r="N37" s="6"/>
      <c r="O37" s="8" t="str">
        <f t="shared" si="0"/>
        <v>Red-M</v>
      </c>
      <c r="P37" s="6"/>
      <c r="Q37" s="8" t="str">
        <f t="shared" si="1"/>
        <v>M</v>
      </c>
      <c r="R37" s="8" t="s">
        <v>20</v>
      </c>
      <c r="S37" s="8" t="str">
        <f t="shared" si="2"/>
        <v>Red-M</v>
      </c>
      <c r="T37" s="8"/>
      <c r="U37" s="8"/>
      <c r="V37" s="8"/>
      <c r="W37" s="8" t="str">
        <f t="shared" si="3"/>
        <v>Red-M</v>
      </c>
      <c r="X37" s="9">
        <v>0.83</v>
      </c>
      <c r="Y37" s="9">
        <v>0.91</v>
      </c>
      <c r="Z37" s="9">
        <v>0.91</v>
      </c>
      <c r="AA37" s="9">
        <v>1.08</v>
      </c>
      <c r="AB37" s="9">
        <f>24.25/16</f>
        <v>1.515625</v>
      </c>
      <c r="AC37" s="9">
        <f>29.375/16</f>
        <v>1.8359375</v>
      </c>
      <c r="AD37" s="18">
        <f>36.75/16</f>
        <v>2.296875</v>
      </c>
      <c r="AE37" s="18">
        <f>41.25/16</f>
        <v>2.578125</v>
      </c>
      <c r="AF37" s="18">
        <f>62.875/16</f>
        <v>3.9296875</v>
      </c>
      <c r="AG37" s="18">
        <f>87.375/16</f>
        <v>5.4609375</v>
      </c>
      <c r="AH37" s="9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</row>
    <row r="38" spans="1:172" ht="19.5" customHeight="1">
      <c r="A38" s="8">
        <v>8</v>
      </c>
      <c r="B38" s="8" t="s">
        <v>11</v>
      </c>
      <c r="C38" s="17" t="s">
        <v>84</v>
      </c>
      <c r="D38" s="17" t="s">
        <v>93</v>
      </c>
      <c r="E38" s="8" t="s">
        <v>13</v>
      </c>
      <c r="F38" s="8" t="s">
        <v>57</v>
      </c>
      <c r="G38" s="6"/>
      <c r="H38" s="6"/>
      <c r="I38" s="6"/>
      <c r="J38" s="6"/>
      <c r="K38" s="6"/>
      <c r="L38" s="6"/>
      <c r="M38" s="6"/>
      <c r="N38" s="6"/>
      <c r="O38" s="8" t="str">
        <f t="shared" si="0"/>
        <v>Black M</v>
      </c>
      <c r="P38" s="6" t="s">
        <v>58</v>
      </c>
      <c r="Q38" s="8" t="str">
        <f t="shared" si="1"/>
        <v>M</v>
      </c>
      <c r="R38" s="8" t="s">
        <v>21</v>
      </c>
      <c r="S38" s="8" t="str">
        <f t="shared" si="2"/>
        <v>Black M</v>
      </c>
      <c r="T38" s="8"/>
      <c r="U38" s="8"/>
      <c r="V38" s="8"/>
      <c r="W38" s="8" t="str">
        <f t="shared" si="3"/>
        <v>Black M</v>
      </c>
      <c r="X38" s="9">
        <v>0.85</v>
      </c>
      <c r="Y38" s="9">
        <v>0.95</v>
      </c>
      <c r="Z38" s="9">
        <v>1.02</v>
      </c>
      <c r="AA38" s="9">
        <v>1.13</v>
      </c>
      <c r="AB38" s="9">
        <f>24.375/16</f>
        <v>1.5234375</v>
      </c>
      <c r="AC38" s="9">
        <f>31.75/16</f>
        <v>1.984375</v>
      </c>
      <c r="AD38" s="18">
        <f>41/16</f>
        <v>2.5625</v>
      </c>
      <c r="AE38" s="18">
        <f>49.875/16</f>
        <v>3.1171875</v>
      </c>
      <c r="AF38" s="18">
        <f>71.25/16</f>
        <v>4.453125</v>
      </c>
      <c r="AG38" s="18">
        <f>98/16</f>
        <v>6.125</v>
      </c>
      <c r="AH38" s="9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</row>
    <row r="39" spans="1:17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</row>
    <row r="40" spans="1:17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</row>
    <row r="41" spans="1:17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</row>
    <row r="42" spans="1:17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</row>
    <row r="43" spans="1:17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</row>
    <row r="44" spans="1:17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</row>
    <row r="45" spans="1:17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</row>
    <row r="46" spans="1:17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</row>
    <row r="47" spans="1:17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</row>
    <row r="48" spans="1:17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</row>
    <row r="49" spans="1:17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</row>
    <row r="50" spans="1:17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</row>
    <row r="51" spans="1:17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</row>
    <row r="52" spans="1:17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</row>
    <row r="53" spans="1:17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</row>
    <row r="54" spans="1:17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</row>
  </sheetData>
  <mergeCells count="1">
    <mergeCell ref="C13:H13"/>
  </mergeCells>
  <printOptions horizontalCentered="1" verticalCentered="1"/>
  <pageMargins left="0.21" right="0.5" top="1" bottom="1" header="0.5" footer="0.5"/>
  <pageSetup horizontalDpi="300" verticalDpi="300" orientation="landscape" scale="81" r:id="rId1"/>
  <colBreaks count="1" manualBreakCount="1">
    <brk id="5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Pedigree: Turbo Smoke'n Wildfire CD</dc:title>
  <dc:subject/>
  <dc:creator>Pat</dc:creator>
  <cp:keywords/>
  <dc:description/>
  <cp:lastModifiedBy>Ron Rubrecht</cp:lastModifiedBy>
  <cp:lastPrinted>2012-04-25T19:18:14Z</cp:lastPrinted>
  <dcterms:created xsi:type="dcterms:W3CDTF">2002-05-19T17:27:07Z</dcterms:created>
  <dcterms:modified xsi:type="dcterms:W3CDTF">2012-05-16T15:56:26Z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